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squi\Downloads\"/>
    </mc:Choice>
  </mc:AlternateContent>
  <xr:revisionPtr revIDLastSave="0" documentId="13_ncr:20001_{17E48F23-F3E6-43CD-A829-5AFAFEDB4800}" xr6:coauthVersionLast="47" xr6:coauthVersionMax="47" xr10:uidLastSave="{00000000-0000-0000-0000-000000000000}"/>
  <bookViews>
    <workbookView xWindow="51480" yWindow="-120" windowWidth="51840" windowHeight="21120" xr2:uid="{00000000-000D-0000-FFFF-FFFF00000000}"/>
  </bookViews>
  <sheets>
    <sheet name="Financial Model" sheetId="1" r:id="rId1"/>
    <sheet name="Assumptions" sheetId="2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9" i="1" l="1"/>
  <c r="L39" i="1"/>
  <c r="K39" i="1"/>
  <c r="J39" i="1"/>
  <c r="I39" i="1"/>
  <c r="H39" i="1"/>
  <c r="G39" i="1"/>
  <c r="F39" i="1"/>
  <c r="E39" i="1"/>
  <c r="D39" i="1"/>
  <c r="C39" i="1"/>
  <c r="B39" i="1"/>
  <c r="N39" i="1" s="1"/>
  <c r="M35" i="1"/>
  <c r="E33" i="1"/>
  <c r="D33" i="1"/>
  <c r="C33" i="1"/>
  <c r="B33" i="1"/>
  <c r="N30" i="1"/>
  <c r="M29" i="1"/>
  <c r="L29" i="1"/>
  <c r="K29" i="1"/>
  <c r="J29" i="1"/>
  <c r="I29" i="1"/>
  <c r="H29" i="1"/>
  <c r="G29" i="1"/>
  <c r="F29" i="1"/>
  <c r="E29" i="1"/>
  <c r="D29" i="1"/>
  <c r="N27" i="1"/>
  <c r="N26" i="1"/>
  <c r="N25" i="1"/>
  <c r="N24" i="1"/>
  <c r="N21" i="1"/>
  <c r="N20" i="1"/>
  <c r="N19" i="1"/>
  <c r="N18" i="1"/>
  <c r="N17" i="1"/>
  <c r="N16" i="1"/>
  <c r="B13" i="1"/>
  <c r="C13" i="1" s="1"/>
  <c r="D13" i="1" s="1"/>
  <c r="E13" i="1" s="1"/>
  <c r="F13" i="1" s="1"/>
  <c r="G13" i="1" s="1"/>
  <c r="H13" i="1" s="1"/>
  <c r="I13" i="1" s="1"/>
  <c r="J13" i="1" s="1"/>
  <c r="K13" i="1" s="1"/>
  <c r="L13" i="1" s="1"/>
  <c r="M13" i="1" s="1"/>
  <c r="N13" i="1" s="1"/>
  <c r="N12" i="1"/>
  <c r="N11" i="1"/>
  <c r="M7" i="1"/>
  <c r="M8" i="1" s="1"/>
  <c r="L7" i="1"/>
  <c r="L8" i="1" s="1"/>
  <c r="K7" i="1"/>
  <c r="K8" i="1" s="1"/>
  <c r="J7" i="1"/>
  <c r="J8" i="1" s="1"/>
  <c r="I7" i="1"/>
  <c r="I42" i="1" s="1"/>
  <c r="I43" i="1" s="1"/>
  <c r="H7" i="1"/>
  <c r="H42" i="1" s="1"/>
  <c r="H43" i="1" s="1"/>
  <c r="G7" i="1"/>
  <c r="G42" i="1" s="1"/>
  <c r="G43" i="1" s="1"/>
  <c r="F7" i="1"/>
  <c r="F42" i="1" s="1"/>
  <c r="F43" i="1" s="1"/>
  <c r="E7" i="1"/>
  <c r="D7" i="1"/>
  <c r="C7" i="1"/>
  <c r="C32" i="1" s="1"/>
  <c r="B7" i="1"/>
  <c r="B31" i="1" s="1"/>
  <c r="N5" i="1"/>
  <c r="D42" i="1" l="1"/>
  <c r="D43" i="1" s="1"/>
  <c r="E42" i="1"/>
  <c r="E43" i="1" s="1"/>
  <c r="D32" i="1"/>
  <c r="E32" i="1"/>
  <c r="F32" i="1"/>
  <c r="G32" i="1"/>
  <c r="H32" i="1"/>
  <c r="I32" i="1"/>
  <c r="I35" i="1" s="1"/>
  <c r="I36" i="1" s="1"/>
  <c r="B8" i="1"/>
  <c r="C31" i="1"/>
  <c r="C35" i="1" s="1"/>
  <c r="C36" i="1" s="1"/>
  <c r="C8" i="1"/>
  <c r="D8" i="1"/>
  <c r="C42" i="1"/>
  <c r="C43" i="1" s="1"/>
  <c r="E35" i="1"/>
  <c r="E36" i="1" s="1"/>
  <c r="F35" i="1"/>
  <c r="F36" i="1" s="1"/>
  <c r="G8" i="1"/>
  <c r="I8" i="1"/>
  <c r="B32" i="1"/>
  <c r="B35" i="1" s="1"/>
  <c r="E8" i="1"/>
  <c r="D35" i="1"/>
  <c r="D36" i="1" s="1"/>
  <c r="F8" i="1"/>
  <c r="H8" i="1"/>
  <c r="G35" i="1"/>
  <c r="G36" i="1" s="1"/>
  <c r="H35" i="1"/>
  <c r="H36" i="1" s="1"/>
  <c r="B42" i="1"/>
  <c r="B43" i="1" s="1"/>
  <c r="N29" i="1"/>
  <c r="J32" i="1"/>
  <c r="J35" i="1" s="1"/>
  <c r="J36" i="1" s="1"/>
  <c r="K42" i="1"/>
  <c r="K43" i="1" s="1"/>
  <c r="L42" i="1"/>
  <c r="L43" i="1" s="1"/>
  <c r="M42" i="1"/>
  <c r="M43" i="1" s="1"/>
  <c r="K32" i="1"/>
  <c r="K35" i="1" s="1"/>
  <c r="L32" i="1"/>
  <c r="L35" i="1" s="1"/>
  <c r="L36" i="1" s="1"/>
  <c r="J42" i="1"/>
  <c r="J43" i="1" s="1"/>
  <c r="M36" i="1"/>
  <c r="N7" i="1"/>
  <c r="N8" i="1" s="1"/>
  <c r="B36" i="1" l="1"/>
  <c r="B40" i="1"/>
  <c r="C40" i="1" s="1"/>
  <c r="D40" i="1" s="1"/>
  <c r="E40" i="1" s="1"/>
  <c r="F40" i="1" s="1"/>
  <c r="G40" i="1" s="1"/>
  <c r="H40" i="1" s="1"/>
  <c r="I40" i="1" s="1"/>
  <c r="J40" i="1" s="1"/>
  <c r="K40" i="1" s="1"/>
  <c r="L40" i="1" s="1"/>
  <c r="M40" i="1" s="1"/>
  <c r="N40" i="1" s="1"/>
  <c r="N35" i="1"/>
  <c r="N42" i="1"/>
  <c r="N43" i="1" s="1"/>
  <c r="K36" i="1"/>
  <c r="N36" i="1"/>
</calcChain>
</file>

<file path=xl/sharedStrings.xml><?xml version="1.0" encoding="utf-8"?>
<sst xmlns="http://schemas.openxmlformats.org/spreadsheetml/2006/main" count="55" uniqueCount="54">
  <si>
    <t>GLP-1 Support - First Year Financial Forecast</t>
  </si>
  <si>
    <t>Year 1 Total</t>
  </si>
  <si>
    <t>Launch 2/1/2027</t>
  </si>
  <si>
    <t>CASH INFLOWS</t>
  </si>
  <si>
    <t>Founder Capital</t>
  </si>
  <si>
    <t>DTC Sales</t>
  </si>
  <si>
    <t>Total Cash Inflows</t>
  </si>
  <si>
    <t>UNITS</t>
  </si>
  <si>
    <t>Quantity Produced</t>
  </si>
  <si>
    <t>Quantity Sold</t>
  </si>
  <si>
    <t>Ending Inventory</t>
  </si>
  <si>
    <t>STARTUP / PRE-LAUNCH EXPENSES</t>
  </si>
  <si>
    <t>Business Formation &amp; License</t>
  </si>
  <si>
    <t>Product Liability Insurance</t>
  </si>
  <si>
    <t>Regulatory / Legal / Label Review</t>
  </si>
  <si>
    <t>Branding / Packaging / Website</t>
  </si>
  <si>
    <t>Product Samples &amp; Testing</t>
  </si>
  <si>
    <t>3PL Setup &amp; Initial Freight</t>
  </si>
  <si>
    <t>OPERATING EXPENSES</t>
  </si>
  <si>
    <t>Marketing Contractor</t>
  </si>
  <si>
    <t>Office / Misc.</t>
  </si>
  <si>
    <t>VARIABLE EXPENSES</t>
  </si>
  <si>
    <t>Payment Processing Fees</t>
  </si>
  <si>
    <t>Returns / Refunds</t>
  </si>
  <si>
    <t>COGS - Capsule Bottles</t>
  </si>
  <si>
    <t>Total Operating Expenses</t>
  </si>
  <si>
    <t>Net Operating Profit (Loss)</t>
  </si>
  <si>
    <t>CASH FLOW</t>
  </si>
  <si>
    <t>Inventory Production Purchases</t>
  </si>
  <si>
    <t>Ending Cash</t>
  </si>
  <si>
    <t>Gross Profit</t>
  </si>
  <si>
    <t>Gross Margin %</t>
  </si>
  <si>
    <t>Assumptions</t>
  </si>
  <si>
    <t>Base Case</t>
  </si>
  <si>
    <t>DTC Retail Price per Bottle</t>
  </si>
  <si>
    <t>Capsule Only COGS per Bottle</t>
  </si>
  <si>
    <t>Payment Processing Fee %</t>
  </si>
  <si>
    <t>Fulfillment &amp; Shipping per Order</t>
  </si>
  <si>
    <t>Returns / Refunds % of Sales</t>
  </si>
  <si>
    <t>Launch Date</t>
  </si>
  <si>
    <t>Accounting Fees</t>
  </si>
  <si>
    <t>Notes</t>
  </si>
  <si>
    <t>Product</t>
  </si>
  <si>
    <t>Capsule bottle only. Electrolyte packets removed.</t>
  </si>
  <si>
    <t>Accounting</t>
  </si>
  <si>
    <t>Founder performs accounting as sweat equity.</t>
  </si>
  <si>
    <t>Forecast Period</t>
  </si>
  <si>
    <t>October 2026 through September 2027.</t>
  </si>
  <si>
    <t>Sales Forecast</t>
  </si>
  <si>
    <t>3,800 bottles sold in the first forecast year.</t>
  </si>
  <si>
    <t>Temp Controlled Storage</t>
  </si>
  <si>
    <t>ERP Software</t>
  </si>
  <si>
    <t>FB/ Google/ Amazon Advertising</t>
  </si>
  <si>
    <t>Wholesale/Amazon Sales (TBD)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</si>
</sst>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"/>
    <numFmt numFmtId="165" formatCode="\$#,##0;[Red]\(\$#,##0\);\-"/>
    <numFmt numFmtId="166" formatCode="\$#,##0.00;[Red]\(\$#,##0.00\);\-"/>
    <numFmt numFmtId="167" formatCode="0.0%;[Red]\(0.0%\);\-"/>
    <numFmt numFmtId="168" formatCode="#,##0;[Red]\(#,##0\);\-"/>
  </numFmts>
  <fonts count="6" x14ac:knownFonts="1">
    <font>
      <sz val="12"/>
      <color theme="1"/>
      <name val="Aptos Narrow"/>
    </font>
    <font>
      <b/>
      <sz val="12"/>
      <color theme="1"/>
      <name val="Aptos Narrow"/>
    </font>
    <font>
      <sz val="10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i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rgb="FFD9EAD3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B7B7B7"/>
      </top>
      <bottom/>
      <diagonal/>
    </border>
    <border>
      <left style="thin">
        <color auto="1"/>
      </left>
      <right/>
      <top style="thin">
        <color rgb="FFB7B7B7"/>
      </top>
      <bottom/>
      <diagonal/>
    </border>
    <border>
      <left/>
      <right/>
      <top style="thin">
        <color rgb="FFB7B7B7"/>
      </top>
      <bottom style="hair">
        <color rgb="FFE6E6E6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0" fillId="0" borderId="9" xfId="0" applyBorder="1"/>
    <xf numFmtId="164" fontId="0" fillId="0" borderId="9" xfId="0" applyNumberFormat="1" applyBorder="1"/>
    <xf numFmtId="0" fontId="1" fillId="0" borderId="9" xfId="0" applyFont="1" applyBorder="1"/>
    <xf numFmtId="0" fontId="2" fillId="3" borderId="0" xfId="0" applyFont="1" applyFill="1"/>
    <xf numFmtId="0" fontId="3" fillId="3" borderId="0" xfId="0" applyFont="1" applyFill="1"/>
    <xf numFmtId="0" fontId="2" fillId="3" borderId="7" xfId="0" applyFont="1" applyFill="1" applyBorder="1"/>
    <xf numFmtId="0" fontId="2" fillId="3" borderId="4" xfId="0" applyFont="1" applyFill="1" applyBorder="1"/>
    <xf numFmtId="165" fontId="2" fillId="3" borderId="7" xfId="0" applyNumberFormat="1" applyFont="1" applyFill="1" applyBorder="1"/>
    <xf numFmtId="165" fontId="2" fillId="3" borderId="0" xfId="0" applyNumberFormat="1" applyFont="1" applyFill="1"/>
    <xf numFmtId="164" fontId="2" fillId="3" borderId="0" xfId="0" applyNumberFormat="1" applyFont="1" applyFill="1"/>
    <xf numFmtId="168" fontId="2" fillId="3" borderId="7" xfId="0" applyNumberFormat="1" applyFont="1" applyFill="1" applyBorder="1"/>
    <xf numFmtId="168" fontId="2" fillId="3" borderId="0" xfId="0" applyNumberFormat="1" applyFont="1" applyFill="1"/>
    <xf numFmtId="0" fontId="3" fillId="3" borderId="5" xfId="0" applyFont="1" applyFill="1" applyBorder="1"/>
    <xf numFmtId="164" fontId="2" fillId="3" borderId="7" xfId="0" applyNumberFormat="1" applyFont="1" applyFill="1" applyBorder="1"/>
    <xf numFmtId="0" fontId="3" fillId="3" borderId="4" xfId="0" applyFont="1" applyFill="1" applyBorder="1"/>
    <xf numFmtId="0" fontId="3" fillId="3" borderId="2" xfId="0" applyFont="1" applyFill="1" applyBorder="1"/>
    <xf numFmtId="165" fontId="2" fillId="3" borderId="5" xfId="0" applyNumberFormat="1" applyFont="1" applyFill="1" applyBorder="1"/>
    <xf numFmtId="0" fontId="3" fillId="3" borderId="3" xfId="0" applyFont="1" applyFill="1" applyBorder="1"/>
    <xf numFmtId="165" fontId="2" fillId="3" borderId="8" xfId="0" applyNumberFormat="1" applyFont="1" applyFill="1" applyBorder="1"/>
    <xf numFmtId="166" fontId="3" fillId="3" borderId="0" xfId="0" applyNumberFormat="1" applyFont="1" applyFill="1"/>
    <xf numFmtId="17" fontId="3" fillId="5" borderId="1" xfId="0" applyNumberFormat="1" applyFont="1" applyFill="1" applyBorder="1" applyAlignment="1">
      <alignment horizontal="center"/>
    </xf>
    <xf numFmtId="0" fontId="5" fillId="6" borderId="0" xfId="0" applyFont="1" applyFill="1"/>
    <xf numFmtId="0" fontId="3" fillId="7" borderId="0" xfId="0" applyFont="1" applyFill="1"/>
    <xf numFmtId="165" fontId="3" fillId="7" borderId="7" xfId="0" applyNumberFormat="1" applyFont="1" applyFill="1" applyBorder="1"/>
    <xf numFmtId="165" fontId="3" fillId="7" borderId="0" xfId="0" applyNumberFormat="1" applyFont="1" applyFill="1"/>
    <xf numFmtId="164" fontId="3" fillId="7" borderId="0" xfId="0" applyNumberFormat="1" applyFont="1" applyFill="1"/>
    <xf numFmtId="168" fontId="3" fillId="7" borderId="7" xfId="0" applyNumberFormat="1" applyFont="1" applyFill="1" applyBorder="1"/>
    <xf numFmtId="168" fontId="3" fillId="7" borderId="0" xfId="0" applyNumberFormat="1" applyFont="1" applyFill="1"/>
    <xf numFmtId="167" fontId="3" fillId="7" borderId="0" xfId="0" applyNumberFormat="1" applyFont="1" applyFill="1"/>
    <xf numFmtId="0" fontId="3" fillId="3" borderId="14" xfId="0" applyFont="1" applyFill="1" applyBorder="1"/>
    <xf numFmtId="165" fontId="3" fillId="3" borderId="15" xfId="0" applyNumberFormat="1" applyFont="1" applyFill="1" applyBorder="1"/>
    <xf numFmtId="165" fontId="3" fillId="3" borderId="14" xfId="0" applyNumberFormat="1" applyFont="1" applyFill="1" applyBorder="1"/>
    <xf numFmtId="0" fontId="3" fillId="3" borderId="16" xfId="0" applyFont="1" applyFill="1" applyBorder="1"/>
    <xf numFmtId="168" fontId="2" fillId="3" borderId="6" xfId="0" applyNumberFormat="1" applyFont="1" applyFill="1" applyBorder="1"/>
    <xf numFmtId="168" fontId="2" fillId="3" borderId="5" xfId="0" applyNumberFormat="1" applyFont="1" applyFill="1" applyBorder="1"/>
    <xf numFmtId="167" fontId="3" fillId="3" borderId="16" xfId="0" applyNumberFormat="1" applyFont="1" applyFill="1" applyBorder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167" fontId="2" fillId="2" borderId="0" xfId="0" applyNumberFormat="1" applyFont="1" applyFill="1" applyAlignment="1">
      <alignment wrapText="1"/>
    </xf>
    <xf numFmtId="165" fontId="2" fillId="0" borderId="0" xfId="0" applyNumberFormat="1" applyFont="1" applyAlignment="1">
      <alignment wrapText="1"/>
    </xf>
    <xf numFmtId="0" fontId="3" fillId="4" borderId="0" xfId="0" applyFont="1" applyFill="1" applyAlignment="1">
      <alignment vertical="center" wrapText="1"/>
    </xf>
    <xf numFmtId="0" fontId="3" fillId="7" borderId="0" xfId="0" applyFont="1" applyFill="1" applyAlignment="1">
      <alignment wrapText="1"/>
    </xf>
    <xf numFmtId="165" fontId="2" fillId="2" borderId="0" xfId="0" applyNumberFormat="1" applyFont="1" applyFill="1" applyAlignment="1">
      <alignment wrapText="1"/>
    </xf>
    <xf numFmtId="167" fontId="2" fillId="0" borderId="0" xfId="0" applyNumberFormat="1" applyFont="1" applyAlignment="1">
      <alignment wrapText="1"/>
    </xf>
    <xf numFmtId="14" fontId="2" fillId="0" borderId="0" xfId="0" applyNumberFormat="1" applyFont="1" applyAlignment="1">
      <alignment wrapText="1"/>
    </xf>
    <xf numFmtId="17" fontId="3" fillId="5" borderId="17" xfId="0" applyNumberFormat="1" applyFont="1" applyFill="1" applyBorder="1" applyAlignment="1">
      <alignment horizontal="center"/>
    </xf>
    <xf numFmtId="0" fontId="2" fillId="3" borderId="9" xfId="0" applyFont="1" applyFill="1" applyBorder="1"/>
    <xf numFmtId="164" fontId="3" fillId="7" borderId="9" xfId="0" applyNumberFormat="1" applyFont="1" applyFill="1" applyBorder="1"/>
    <xf numFmtId="165" fontId="2" fillId="3" borderId="9" xfId="0" applyNumberFormat="1" applyFont="1" applyFill="1" applyBorder="1"/>
    <xf numFmtId="0" fontId="3" fillId="7" borderId="9" xfId="0" applyFont="1" applyFill="1" applyBorder="1"/>
    <xf numFmtId="168" fontId="2" fillId="3" borderId="9" xfId="0" applyNumberFormat="1" applyFont="1" applyFill="1" applyBorder="1"/>
    <xf numFmtId="168" fontId="2" fillId="3" borderId="11" xfId="0" applyNumberFormat="1" applyFont="1" applyFill="1" applyBorder="1"/>
    <xf numFmtId="164" fontId="2" fillId="3" borderId="9" xfId="0" applyNumberFormat="1" applyFont="1" applyFill="1" applyBorder="1"/>
    <xf numFmtId="165" fontId="2" fillId="3" borderId="11" xfId="0" applyNumberFormat="1" applyFont="1" applyFill="1" applyBorder="1"/>
    <xf numFmtId="165" fontId="2" fillId="3" borderId="13" xfId="0" applyNumberFormat="1" applyFont="1" applyFill="1" applyBorder="1"/>
    <xf numFmtId="17" fontId="1" fillId="0" borderId="9" xfId="0" applyNumberFormat="1" applyFont="1" applyBorder="1"/>
    <xf numFmtId="164" fontId="0" fillId="0" borderId="9" xfId="0" applyNumberFormat="1" applyFill="1" applyBorder="1"/>
    <xf numFmtId="165" fontId="3" fillId="7" borderId="9" xfId="0" applyNumberFormat="1" applyFont="1" applyFill="1" applyBorder="1"/>
    <xf numFmtId="168" fontId="3" fillId="7" borderId="9" xfId="0" applyNumberFormat="1" applyFont="1" applyFill="1" applyBorder="1"/>
    <xf numFmtId="17" fontId="3" fillId="5" borderId="10" xfId="0" applyNumberFormat="1" applyFont="1" applyFill="1" applyBorder="1" applyAlignment="1">
      <alignment horizontal="center"/>
    </xf>
    <xf numFmtId="165" fontId="2" fillId="3" borderId="18" xfId="0" applyNumberFormat="1" applyFont="1" applyFill="1" applyBorder="1"/>
    <xf numFmtId="165" fontId="3" fillId="3" borderId="9" xfId="0" applyNumberFormat="1" applyFont="1" applyFill="1" applyBorder="1"/>
    <xf numFmtId="17" fontId="3" fillId="5" borderId="13" xfId="0" applyNumberFormat="1" applyFont="1" applyFill="1" applyBorder="1" applyAlignment="1">
      <alignment horizontal="center"/>
    </xf>
    <xf numFmtId="168" fontId="2" fillId="3" borderId="18" xfId="0" applyNumberFormat="1" applyFont="1" applyFill="1" applyBorder="1"/>
    <xf numFmtId="165" fontId="2" fillId="3" borderId="12" xfId="0" applyNumberFormat="1" applyFont="1" applyFill="1" applyBorder="1"/>
    <xf numFmtId="0" fontId="4" fillId="4" borderId="0" xfId="0" applyFont="1" applyFill="1" applyAlignment="1">
      <alignment horizontal="center"/>
    </xf>
    <xf numFmtId="0" fontId="4" fillId="4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"/>
  <sheetViews>
    <sheetView tabSelected="1" workbookViewId="0">
      <selection activeCell="R13" sqref="R13"/>
    </sheetView>
  </sheetViews>
  <sheetFormatPr defaultColWidth="11" defaultRowHeight="15.75" x14ac:dyDescent="0.25"/>
  <cols>
    <col min="1" max="1" width="31" customWidth="1"/>
    <col min="2" max="12" width="11" customWidth="1"/>
    <col min="13" max="13" width="12.625" customWidth="1"/>
    <col min="14" max="14" width="11" customWidth="1"/>
    <col min="15" max="16" width="9.125" customWidth="1"/>
  </cols>
  <sheetData>
    <row r="1" spans="1:18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8"/>
      <c r="O1" s="2"/>
      <c r="P1" s="2"/>
      <c r="Q1" s="2"/>
      <c r="R1" s="2"/>
    </row>
    <row r="2" spans="1:18" s="1" customFormat="1" x14ac:dyDescent="0.25">
      <c r="A2" s="5"/>
      <c r="B2" s="22">
        <v>46296</v>
      </c>
      <c r="C2" s="22">
        <v>46327</v>
      </c>
      <c r="D2" s="22">
        <v>46357</v>
      </c>
      <c r="E2" s="22">
        <v>46388</v>
      </c>
      <c r="F2" s="22">
        <v>46419</v>
      </c>
      <c r="G2" s="22">
        <v>46447</v>
      </c>
      <c r="H2" s="47">
        <v>46478</v>
      </c>
      <c r="I2" s="64">
        <v>46508</v>
      </c>
      <c r="J2" s="61">
        <v>46539</v>
      </c>
      <c r="K2" s="22">
        <v>46569</v>
      </c>
      <c r="L2" s="22">
        <v>46600</v>
      </c>
      <c r="M2" s="22">
        <v>46631</v>
      </c>
      <c r="N2" s="47" t="s">
        <v>1</v>
      </c>
      <c r="O2" s="57"/>
      <c r="P2" s="57"/>
      <c r="Q2" s="4"/>
      <c r="R2" s="4"/>
    </row>
    <row r="3" spans="1:18" x14ac:dyDescent="0.25">
      <c r="A3" s="6"/>
      <c r="B3" s="7"/>
      <c r="C3" s="5"/>
      <c r="D3" s="5"/>
      <c r="E3" s="5"/>
      <c r="F3" s="23" t="s">
        <v>2</v>
      </c>
      <c r="G3" s="5"/>
      <c r="H3" s="48"/>
      <c r="I3" s="48"/>
      <c r="J3" s="48"/>
      <c r="K3" s="5"/>
      <c r="L3" s="5"/>
      <c r="M3" s="5"/>
      <c r="N3" s="48"/>
      <c r="O3" s="2"/>
      <c r="P3" s="2"/>
      <c r="Q3" s="2"/>
      <c r="R3" s="2"/>
    </row>
    <row r="4" spans="1:18" x14ac:dyDescent="0.25">
      <c r="A4" s="24" t="s">
        <v>3</v>
      </c>
      <c r="B4" s="25"/>
      <c r="C4" s="26"/>
      <c r="D4" s="26"/>
      <c r="E4" s="26"/>
      <c r="F4" s="26"/>
      <c r="G4" s="26"/>
      <c r="H4" s="59"/>
      <c r="I4" s="59"/>
      <c r="J4" s="59"/>
      <c r="K4" s="26"/>
      <c r="L4" s="26"/>
      <c r="M4" s="27"/>
      <c r="N4" s="49"/>
      <c r="O4" s="3"/>
      <c r="P4" s="3"/>
      <c r="Q4" s="2"/>
      <c r="R4" s="2"/>
    </row>
    <row r="5" spans="1:18" x14ac:dyDescent="0.25">
      <c r="A5" s="5" t="s">
        <v>4</v>
      </c>
      <c r="B5" s="9">
        <v>100000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50">
        <v>0</v>
      </c>
      <c r="I5" s="50">
        <v>0</v>
      </c>
      <c r="J5" s="50">
        <v>0</v>
      </c>
      <c r="K5" s="10">
        <v>0</v>
      </c>
      <c r="L5" s="10">
        <v>0</v>
      </c>
      <c r="M5" s="10">
        <v>0</v>
      </c>
      <c r="N5" s="50">
        <f>SUM(B5:M5)</f>
        <v>100000</v>
      </c>
      <c r="O5" s="3"/>
      <c r="P5" s="3"/>
      <c r="Q5" s="2"/>
      <c r="R5" s="2"/>
    </row>
    <row r="6" spans="1:18" x14ac:dyDescent="0.25">
      <c r="A6" s="5" t="s">
        <v>53</v>
      </c>
      <c r="B6" s="66"/>
      <c r="C6" s="10"/>
      <c r="D6" s="10"/>
      <c r="E6" s="10"/>
      <c r="F6" s="10"/>
      <c r="G6" s="10"/>
      <c r="H6" s="50"/>
      <c r="I6" s="50"/>
      <c r="J6" s="50"/>
      <c r="K6" s="10"/>
      <c r="L6" s="10"/>
      <c r="M6" s="10"/>
      <c r="N6" s="50"/>
      <c r="O6" s="3"/>
      <c r="P6" s="3"/>
      <c r="Q6" s="2"/>
      <c r="R6" s="2"/>
    </row>
    <row r="7" spans="1:18" x14ac:dyDescent="0.25">
      <c r="A7" s="5" t="s">
        <v>5</v>
      </c>
      <c r="B7" s="9">
        <f>B12*Assumptions!$B$3</f>
        <v>0</v>
      </c>
      <c r="C7" s="10">
        <f>C12*Assumptions!$B$3</f>
        <v>0</v>
      </c>
      <c r="D7" s="10">
        <f>D12*Assumptions!$B$3</f>
        <v>0</v>
      </c>
      <c r="E7" s="10">
        <f>E12*Assumptions!$B$3</f>
        <v>0</v>
      </c>
      <c r="F7" s="10">
        <f>F12*Assumptions!$B$3</f>
        <v>9997.5</v>
      </c>
      <c r="G7" s="10">
        <f>G12*Assumptions!$B$3</f>
        <v>11997</v>
      </c>
      <c r="H7" s="50">
        <f>H12*Assumptions!$B$3</f>
        <v>13996.5</v>
      </c>
      <c r="I7" s="62">
        <f>I12*Assumptions!$B$3</f>
        <v>15996</v>
      </c>
      <c r="J7" s="50">
        <f>J12*Assumptions!$B$3</f>
        <v>19995</v>
      </c>
      <c r="K7" s="10">
        <f>K12*Assumptions!$B$3</f>
        <v>23994</v>
      </c>
      <c r="L7" s="10">
        <f>L12*Assumptions!$B$3</f>
        <v>25993.5</v>
      </c>
      <c r="M7" s="10">
        <f>M12*Assumptions!$B$3</f>
        <v>29992.5</v>
      </c>
      <c r="N7" s="50">
        <f>SUM(B7:M7)</f>
        <v>151962</v>
      </c>
      <c r="O7" s="3"/>
      <c r="P7" s="3"/>
      <c r="Q7" s="2"/>
      <c r="R7" s="2"/>
    </row>
    <row r="8" spans="1:18" x14ac:dyDescent="0.25">
      <c r="A8" s="31" t="s">
        <v>6</v>
      </c>
      <c r="B8" s="32">
        <f>SUM(B5:B7)</f>
        <v>100000</v>
      </c>
      <c r="C8" s="33">
        <f>SUM(C5:C7)</f>
        <v>0</v>
      </c>
      <c r="D8" s="33">
        <f>SUM(D5:D7)</f>
        <v>0</v>
      </c>
      <c r="E8" s="33">
        <f>SUM(E5:E7)</f>
        <v>0</v>
      </c>
      <c r="F8" s="33">
        <f>SUM(F5:F7)</f>
        <v>9997.5</v>
      </c>
      <c r="G8" s="33">
        <f>SUM(G5:G7)</f>
        <v>11997</v>
      </c>
      <c r="H8" s="33">
        <f>SUM(H5:H7)</f>
        <v>13996.5</v>
      </c>
      <c r="I8" s="63">
        <f>SUM(I5:I7)</f>
        <v>15996</v>
      </c>
      <c r="J8" s="33">
        <f>SUM(J5:J7)</f>
        <v>19995</v>
      </c>
      <c r="K8" s="33">
        <f>SUM(K5:K7)</f>
        <v>23994</v>
      </c>
      <c r="L8" s="33">
        <f>SUM(L5:L7)</f>
        <v>25993.5</v>
      </c>
      <c r="M8" s="33">
        <f>SUM(M5:M7)</f>
        <v>29992.5</v>
      </c>
      <c r="N8" s="33">
        <f>SUM(N5:N7)</f>
        <v>251962</v>
      </c>
      <c r="O8" s="3"/>
      <c r="P8" s="3"/>
      <c r="Q8" s="2"/>
      <c r="R8" s="2"/>
    </row>
    <row r="9" spans="1:18" x14ac:dyDescent="0.25">
      <c r="A9" s="5"/>
      <c r="B9" s="7"/>
      <c r="C9" s="5"/>
      <c r="D9" s="5"/>
      <c r="E9" s="5"/>
      <c r="F9" s="5"/>
      <c r="G9" s="5"/>
      <c r="H9" s="48"/>
      <c r="I9" s="48"/>
      <c r="J9" s="48"/>
      <c r="K9" s="5"/>
      <c r="L9" s="5"/>
      <c r="M9" s="5"/>
      <c r="N9" s="48"/>
      <c r="O9" s="2"/>
      <c r="P9" s="2"/>
      <c r="Q9" s="2"/>
      <c r="R9" s="2"/>
    </row>
    <row r="10" spans="1:18" x14ac:dyDescent="0.25">
      <c r="A10" s="24" t="s">
        <v>7</v>
      </c>
      <c r="B10" s="28"/>
      <c r="C10" s="29"/>
      <c r="D10" s="29"/>
      <c r="E10" s="29"/>
      <c r="F10" s="29"/>
      <c r="G10" s="29"/>
      <c r="H10" s="60"/>
      <c r="I10" s="60"/>
      <c r="J10" s="60"/>
      <c r="K10" s="29"/>
      <c r="L10" s="29"/>
      <c r="M10" s="24"/>
      <c r="N10" s="51"/>
      <c r="O10" s="2"/>
      <c r="P10" s="2"/>
      <c r="Q10" s="2"/>
      <c r="R10" s="2"/>
    </row>
    <row r="11" spans="1:18" x14ac:dyDescent="0.25">
      <c r="A11" s="5" t="s">
        <v>8</v>
      </c>
      <c r="B11" s="12">
        <v>0</v>
      </c>
      <c r="C11" s="13">
        <v>0</v>
      </c>
      <c r="D11" s="13">
        <v>0</v>
      </c>
      <c r="E11" s="13">
        <v>1500</v>
      </c>
      <c r="F11" s="13">
        <v>0</v>
      </c>
      <c r="G11" s="13">
        <v>0</v>
      </c>
      <c r="H11" s="52">
        <v>1500</v>
      </c>
      <c r="I11" s="52">
        <v>0</v>
      </c>
      <c r="J11" s="52">
        <v>0</v>
      </c>
      <c r="K11" s="13">
        <v>1500</v>
      </c>
      <c r="L11" s="13">
        <v>0</v>
      </c>
      <c r="M11" s="13">
        <v>0</v>
      </c>
      <c r="N11" s="52">
        <f>SUM(B11:M11)</f>
        <v>4500</v>
      </c>
      <c r="O11" s="2"/>
      <c r="P11" s="2"/>
      <c r="Q11" s="2"/>
      <c r="R11" s="2"/>
    </row>
    <row r="12" spans="1:18" x14ac:dyDescent="0.25">
      <c r="A12" s="5" t="s">
        <v>9</v>
      </c>
      <c r="B12" s="12">
        <v>0</v>
      </c>
      <c r="C12" s="13">
        <v>0</v>
      </c>
      <c r="D12" s="13">
        <v>0</v>
      </c>
      <c r="E12" s="13">
        <v>0</v>
      </c>
      <c r="F12" s="13">
        <v>250</v>
      </c>
      <c r="G12" s="13">
        <v>300</v>
      </c>
      <c r="H12" s="52">
        <v>350</v>
      </c>
      <c r="I12" s="65">
        <v>400</v>
      </c>
      <c r="J12" s="52">
        <v>500</v>
      </c>
      <c r="K12" s="13">
        <v>600</v>
      </c>
      <c r="L12" s="13">
        <v>650</v>
      </c>
      <c r="M12" s="13">
        <v>750</v>
      </c>
      <c r="N12" s="52">
        <f>SUM(B12:M12)</f>
        <v>3800</v>
      </c>
      <c r="O12" s="2"/>
      <c r="P12" s="2"/>
      <c r="Q12" s="2"/>
      <c r="R12" s="2"/>
    </row>
    <row r="13" spans="1:18" x14ac:dyDescent="0.25">
      <c r="A13" s="14" t="s">
        <v>10</v>
      </c>
      <c r="B13" s="35">
        <f>B11-B12</f>
        <v>0</v>
      </c>
      <c r="C13" s="36">
        <f t="shared" ref="C13:M13" si="0">B13+C11-C12</f>
        <v>0</v>
      </c>
      <c r="D13" s="36">
        <f t="shared" si="0"/>
        <v>0</v>
      </c>
      <c r="E13" s="36">
        <f t="shared" si="0"/>
        <v>1500</v>
      </c>
      <c r="F13" s="36">
        <f t="shared" si="0"/>
        <v>1250</v>
      </c>
      <c r="G13" s="36">
        <f t="shared" si="0"/>
        <v>950</v>
      </c>
      <c r="H13" s="53">
        <f t="shared" si="0"/>
        <v>2100</v>
      </c>
      <c r="I13" s="52">
        <f t="shared" si="0"/>
        <v>1700</v>
      </c>
      <c r="J13" s="53">
        <f t="shared" si="0"/>
        <v>1200</v>
      </c>
      <c r="K13" s="36">
        <f t="shared" si="0"/>
        <v>2100</v>
      </c>
      <c r="L13" s="36">
        <f t="shared" si="0"/>
        <v>1450</v>
      </c>
      <c r="M13" s="36">
        <f t="shared" si="0"/>
        <v>700</v>
      </c>
      <c r="N13" s="53">
        <f>M13</f>
        <v>700</v>
      </c>
      <c r="O13" s="2"/>
      <c r="P13" s="2"/>
      <c r="Q13" s="2"/>
      <c r="R13" s="2"/>
    </row>
    <row r="14" spans="1:18" x14ac:dyDescent="0.25">
      <c r="A14" s="5"/>
      <c r="B14" s="15"/>
      <c r="C14" s="11"/>
      <c r="D14" s="11"/>
      <c r="E14" s="11"/>
      <c r="F14" s="11"/>
      <c r="G14" s="11"/>
      <c r="H14" s="54"/>
      <c r="I14" s="54"/>
      <c r="J14" s="54"/>
      <c r="K14" s="11"/>
      <c r="L14" s="11"/>
      <c r="M14" s="11"/>
      <c r="N14" s="54"/>
      <c r="O14" s="3"/>
      <c r="P14" s="2"/>
      <c r="Q14" s="2"/>
      <c r="R14" s="2"/>
    </row>
    <row r="15" spans="1:18" x14ac:dyDescent="0.25">
      <c r="A15" s="24" t="s">
        <v>11</v>
      </c>
      <c r="B15" s="25"/>
      <c r="C15" s="26"/>
      <c r="D15" s="26"/>
      <c r="E15" s="26"/>
      <c r="F15" s="26"/>
      <c r="G15" s="26"/>
      <c r="H15" s="59"/>
      <c r="I15" s="59"/>
      <c r="J15" s="59"/>
      <c r="K15" s="26"/>
      <c r="L15" s="26"/>
      <c r="M15" s="27"/>
      <c r="N15" s="49"/>
      <c r="O15" s="3"/>
      <c r="P15" s="2"/>
      <c r="Q15" s="2"/>
      <c r="R15" s="2"/>
    </row>
    <row r="16" spans="1:18" x14ac:dyDescent="0.25">
      <c r="A16" s="5" t="s">
        <v>12</v>
      </c>
      <c r="B16" s="9">
        <v>950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50">
        <v>0</v>
      </c>
      <c r="I16" s="50">
        <v>0</v>
      </c>
      <c r="J16" s="50">
        <v>0</v>
      </c>
      <c r="K16" s="10">
        <v>0</v>
      </c>
      <c r="L16" s="10">
        <v>0</v>
      </c>
      <c r="M16" s="10">
        <v>0</v>
      </c>
      <c r="N16" s="50">
        <f t="shared" ref="N16:N21" si="1">SUM(B16:M16)</f>
        <v>950</v>
      </c>
      <c r="O16" s="3"/>
      <c r="P16" s="3"/>
      <c r="Q16" s="2"/>
      <c r="R16" s="2"/>
    </row>
    <row r="17" spans="1:18" x14ac:dyDescent="0.25">
      <c r="A17" s="5" t="s">
        <v>13</v>
      </c>
      <c r="B17" s="9">
        <v>0</v>
      </c>
      <c r="C17" s="10">
        <v>0</v>
      </c>
      <c r="D17" s="10">
        <v>2500</v>
      </c>
      <c r="E17" s="10">
        <v>0</v>
      </c>
      <c r="F17" s="10">
        <v>0</v>
      </c>
      <c r="G17" s="10">
        <v>0</v>
      </c>
      <c r="H17" s="50">
        <v>0</v>
      </c>
      <c r="I17" s="50">
        <v>0</v>
      </c>
      <c r="J17" s="50">
        <v>0</v>
      </c>
      <c r="K17" s="10">
        <v>0</v>
      </c>
      <c r="L17" s="10">
        <v>0</v>
      </c>
      <c r="M17" s="10">
        <v>0</v>
      </c>
      <c r="N17" s="50">
        <f t="shared" si="1"/>
        <v>2500</v>
      </c>
      <c r="O17" s="3"/>
      <c r="P17" s="2"/>
      <c r="Q17" s="2"/>
      <c r="R17" s="2"/>
    </row>
    <row r="18" spans="1:18" x14ac:dyDescent="0.25">
      <c r="A18" s="5" t="s">
        <v>14</v>
      </c>
      <c r="B18" s="9">
        <v>0</v>
      </c>
      <c r="C18" s="10">
        <v>0</v>
      </c>
      <c r="D18" s="10">
        <v>3000</v>
      </c>
      <c r="E18" s="10">
        <v>0</v>
      </c>
      <c r="F18" s="10">
        <v>0</v>
      </c>
      <c r="G18" s="10">
        <v>0</v>
      </c>
      <c r="H18" s="50">
        <v>0</v>
      </c>
      <c r="I18" s="50">
        <v>0</v>
      </c>
      <c r="J18" s="50">
        <v>0</v>
      </c>
      <c r="K18" s="10">
        <v>0</v>
      </c>
      <c r="L18" s="10">
        <v>0</v>
      </c>
      <c r="M18" s="10">
        <v>0</v>
      </c>
      <c r="N18" s="50">
        <f t="shared" si="1"/>
        <v>3000</v>
      </c>
      <c r="O18" s="3"/>
      <c r="P18" s="3"/>
      <c r="Q18" s="2"/>
      <c r="R18" s="2"/>
    </row>
    <row r="19" spans="1:18" x14ac:dyDescent="0.25">
      <c r="A19" s="5" t="s">
        <v>15</v>
      </c>
      <c r="B19" s="9">
        <v>1000</v>
      </c>
      <c r="C19" s="10">
        <v>1000</v>
      </c>
      <c r="D19" s="10">
        <v>0</v>
      </c>
      <c r="E19" s="10">
        <v>0</v>
      </c>
      <c r="F19" s="10">
        <v>0</v>
      </c>
      <c r="G19" s="10">
        <v>0</v>
      </c>
      <c r="H19" s="50">
        <v>0</v>
      </c>
      <c r="I19" s="50">
        <v>0</v>
      </c>
      <c r="J19" s="50">
        <v>0</v>
      </c>
      <c r="K19" s="10">
        <v>0</v>
      </c>
      <c r="L19" s="10">
        <v>0</v>
      </c>
      <c r="M19" s="10">
        <v>0</v>
      </c>
      <c r="N19" s="50">
        <f t="shared" si="1"/>
        <v>2000</v>
      </c>
      <c r="O19" s="2"/>
      <c r="P19" s="2"/>
      <c r="Q19" s="2"/>
      <c r="R19" s="2"/>
    </row>
    <row r="20" spans="1:18" x14ac:dyDescent="0.25">
      <c r="A20" s="5" t="s">
        <v>16</v>
      </c>
      <c r="B20" s="9">
        <v>0</v>
      </c>
      <c r="C20" s="10">
        <v>0</v>
      </c>
      <c r="D20" s="10">
        <v>2000</v>
      </c>
      <c r="E20" s="10">
        <v>0</v>
      </c>
      <c r="F20" s="10">
        <v>0</v>
      </c>
      <c r="G20" s="10">
        <v>0</v>
      </c>
      <c r="H20" s="50">
        <v>0</v>
      </c>
      <c r="I20" s="50">
        <v>0</v>
      </c>
      <c r="J20" s="50">
        <v>0</v>
      </c>
      <c r="K20" s="10">
        <v>0</v>
      </c>
      <c r="L20" s="10">
        <v>0</v>
      </c>
      <c r="M20" s="10">
        <v>0</v>
      </c>
      <c r="N20" s="50">
        <f t="shared" si="1"/>
        <v>2000</v>
      </c>
      <c r="O20" s="3"/>
      <c r="P20" s="3"/>
      <c r="Q20" s="2"/>
      <c r="R20" s="2"/>
    </row>
    <row r="21" spans="1:18" x14ac:dyDescent="0.25">
      <c r="A21" s="5" t="s">
        <v>17</v>
      </c>
      <c r="B21" s="9">
        <v>0</v>
      </c>
      <c r="C21" s="10">
        <v>0</v>
      </c>
      <c r="D21" s="10">
        <v>0</v>
      </c>
      <c r="E21" s="10">
        <v>1500</v>
      </c>
      <c r="F21" s="10">
        <v>0</v>
      </c>
      <c r="G21" s="10">
        <v>0</v>
      </c>
      <c r="H21" s="50">
        <v>0</v>
      </c>
      <c r="I21" s="50">
        <v>0</v>
      </c>
      <c r="J21" s="50">
        <v>0</v>
      </c>
      <c r="K21" s="10">
        <v>0</v>
      </c>
      <c r="L21" s="10">
        <v>0</v>
      </c>
      <c r="M21" s="10">
        <v>0</v>
      </c>
      <c r="N21" s="50">
        <f t="shared" si="1"/>
        <v>1500</v>
      </c>
      <c r="O21" s="3"/>
      <c r="P21" s="3"/>
      <c r="Q21" s="2"/>
      <c r="R21" s="2"/>
    </row>
    <row r="22" spans="1:18" x14ac:dyDescent="0.25">
      <c r="A22" s="5"/>
      <c r="B22" s="9"/>
      <c r="C22" s="10"/>
      <c r="D22" s="10"/>
      <c r="E22" s="10"/>
      <c r="F22" s="10"/>
      <c r="G22" s="10"/>
      <c r="H22" s="50"/>
      <c r="I22" s="50"/>
      <c r="J22" s="50"/>
      <c r="K22" s="10"/>
      <c r="L22" s="10"/>
      <c r="M22" s="5"/>
      <c r="N22" s="48"/>
      <c r="O22" s="2"/>
      <c r="P22" s="2"/>
      <c r="Q22" s="2"/>
      <c r="R22" s="2"/>
    </row>
    <row r="23" spans="1:18" x14ac:dyDescent="0.25">
      <c r="A23" s="24" t="s">
        <v>18</v>
      </c>
      <c r="B23" s="25"/>
      <c r="C23" s="26"/>
      <c r="D23" s="26"/>
      <c r="E23" s="26"/>
      <c r="F23" s="26"/>
      <c r="G23" s="26"/>
      <c r="H23" s="59"/>
      <c r="I23" s="59"/>
      <c r="J23" s="59"/>
      <c r="K23" s="26"/>
      <c r="L23" s="26"/>
      <c r="M23" s="24"/>
      <c r="N23" s="51"/>
      <c r="O23" s="2"/>
      <c r="P23" s="2"/>
      <c r="Q23" s="2"/>
      <c r="R23" s="2"/>
    </row>
    <row r="24" spans="1:18" x14ac:dyDescent="0.25">
      <c r="A24" s="5" t="s">
        <v>51</v>
      </c>
      <c r="B24" s="9">
        <v>150</v>
      </c>
      <c r="C24" s="10">
        <v>150</v>
      </c>
      <c r="D24" s="10">
        <v>150</v>
      </c>
      <c r="E24" s="10">
        <v>150</v>
      </c>
      <c r="F24" s="10">
        <v>150</v>
      </c>
      <c r="G24" s="10">
        <v>150</v>
      </c>
      <c r="H24" s="50">
        <v>150</v>
      </c>
      <c r="I24" s="50">
        <v>150</v>
      </c>
      <c r="J24" s="50">
        <v>150</v>
      </c>
      <c r="K24" s="10">
        <v>150</v>
      </c>
      <c r="L24" s="10">
        <v>150</v>
      </c>
      <c r="M24" s="10">
        <v>150</v>
      </c>
      <c r="N24" s="50">
        <f>SUM(B24:M24)</f>
        <v>1800</v>
      </c>
      <c r="O24" s="3"/>
      <c r="P24" s="3"/>
      <c r="Q24" s="2"/>
      <c r="R24" s="2"/>
    </row>
    <row r="25" spans="1:18" x14ac:dyDescent="0.25">
      <c r="A25" s="5" t="s">
        <v>50</v>
      </c>
      <c r="B25" s="9">
        <v>0</v>
      </c>
      <c r="C25" s="10">
        <v>0</v>
      </c>
      <c r="D25" s="10">
        <v>0</v>
      </c>
      <c r="E25" s="10">
        <v>350</v>
      </c>
      <c r="F25" s="10">
        <v>350</v>
      </c>
      <c r="G25" s="10">
        <v>350</v>
      </c>
      <c r="H25" s="50">
        <v>350</v>
      </c>
      <c r="I25" s="50">
        <v>350</v>
      </c>
      <c r="J25" s="50">
        <v>350</v>
      </c>
      <c r="K25" s="10">
        <v>350</v>
      </c>
      <c r="L25" s="10">
        <v>350</v>
      </c>
      <c r="M25" s="10">
        <v>350</v>
      </c>
      <c r="N25" s="50">
        <f>SUM(B25:M25)</f>
        <v>3150</v>
      </c>
      <c r="O25" s="3"/>
      <c r="P25" s="3"/>
      <c r="Q25" s="2"/>
      <c r="R25" s="2"/>
    </row>
    <row r="26" spans="1:18" x14ac:dyDescent="0.25">
      <c r="A26" s="5" t="s">
        <v>19</v>
      </c>
      <c r="B26" s="9">
        <v>0</v>
      </c>
      <c r="C26" s="10">
        <v>0</v>
      </c>
      <c r="D26" s="10">
        <v>0</v>
      </c>
      <c r="E26" s="10">
        <v>2000</v>
      </c>
      <c r="F26" s="10">
        <v>2000</v>
      </c>
      <c r="G26" s="10">
        <v>2000</v>
      </c>
      <c r="H26" s="50">
        <v>2000</v>
      </c>
      <c r="I26" s="50">
        <v>2000</v>
      </c>
      <c r="J26" s="50">
        <v>2000</v>
      </c>
      <c r="K26" s="10">
        <v>2000</v>
      </c>
      <c r="L26" s="10">
        <v>2000</v>
      </c>
      <c r="M26" s="10">
        <v>2000</v>
      </c>
      <c r="N26" s="50">
        <f>SUM(B26:M26)</f>
        <v>18000</v>
      </c>
      <c r="O26" s="3"/>
      <c r="P26" s="3"/>
      <c r="Q26" s="2"/>
      <c r="R26" s="2"/>
    </row>
    <row r="27" spans="1:18" x14ac:dyDescent="0.25">
      <c r="A27" s="5" t="s">
        <v>20</v>
      </c>
      <c r="B27" s="9">
        <v>100</v>
      </c>
      <c r="C27" s="10">
        <v>100</v>
      </c>
      <c r="D27" s="10">
        <v>100</v>
      </c>
      <c r="E27" s="10">
        <v>100</v>
      </c>
      <c r="F27" s="10">
        <v>100</v>
      </c>
      <c r="G27" s="10">
        <v>100</v>
      </c>
      <c r="H27" s="50">
        <v>100</v>
      </c>
      <c r="I27" s="50">
        <v>100</v>
      </c>
      <c r="J27" s="50">
        <v>100</v>
      </c>
      <c r="K27" s="50">
        <v>100</v>
      </c>
      <c r="L27" s="50">
        <v>100</v>
      </c>
      <c r="M27" s="10">
        <v>100</v>
      </c>
      <c r="N27" s="50">
        <f>SUM(B27:M27)</f>
        <v>1200</v>
      </c>
      <c r="O27" s="3"/>
      <c r="P27" s="3"/>
      <c r="Q27" s="2"/>
      <c r="R27" s="2"/>
    </row>
    <row r="28" spans="1:18" x14ac:dyDescent="0.25">
      <c r="A28" s="5"/>
      <c r="B28" s="9"/>
      <c r="C28" s="10"/>
      <c r="D28" s="10"/>
      <c r="E28" s="10"/>
      <c r="F28" s="10"/>
      <c r="G28" s="10"/>
      <c r="H28" s="50"/>
      <c r="I28" s="50"/>
      <c r="J28" s="50"/>
      <c r="K28" s="50"/>
      <c r="L28" s="50"/>
      <c r="M28" s="11"/>
      <c r="N28" s="54"/>
      <c r="O28" s="3"/>
      <c r="P28" s="3"/>
      <c r="Q28" s="2"/>
      <c r="R28" s="2"/>
    </row>
    <row r="29" spans="1:18" x14ac:dyDescent="0.25">
      <c r="A29" s="24" t="s">
        <v>21</v>
      </c>
      <c r="B29" s="25"/>
      <c r="C29" s="26"/>
      <c r="D29" s="26">
        <f>SUM(D15:D28)</f>
        <v>7750</v>
      </c>
      <c r="E29" s="26">
        <f>SUM(E15:E28)</f>
        <v>4100</v>
      </c>
      <c r="F29" s="26">
        <f>SUM(F15:F28)</f>
        <v>2600</v>
      </c>
      <c r="G29" s="26">
        <f>SUM(G15:G28)</f>
        <v>2600</v>
      </c>
      <c r="H29" s="59">
        <f>SUM(H15:H28)</f>
        <v>2600</v>
      </c>
      <c r="I29" s="59">
        <f>SUM(I14:I28)</f>
        <v>2600</v>
      </c>
      <c r="J29" s="59">
        <f>SUM(J14:J28)</f>
        <v>2600</v>
      </c>
      <c r="K29" s="26">
        <f>SUM(K14:K28)</f>
        <v>2600</v>
      </c>
      <c r="L29" s="26">
        <f>SUM(L14:L28)</f>
        <v>2600</v>
      </c>
      <c r="M29" s="27">
        <f>SUM(M14:M28)</f>
        <v>2600</v>
      </c>
      <c r="N29" s="49">
        <f>SUM(N14:N28)</f>
        <v>36100</v>
      </c>
      <c r="O29" s="3"/>
      <c r="P29" s="3"/>
      <c r="Q29" s="2"/>
      <c r="R29" s="2"/>
    </row>
    <row r="30" spans="1:18" x14ac:dyDescent="0.25">
      <c r="A30" s="8" t="s">
        <v>52</v>
      </c>
      <c r="B30" s="10">
        <v>0</v>
      </c>
      <c r="C30" s="10">
        <v>0</v>
      </c>
      <c r="D30" s="10">
        <v>0</v>
      </c>
      <c r="E30" s="10">
        <v>0</v>
      </c>
      <c r="F30" s="10">
        <v>2000</v>
      </c>
      <c r="G30" s="10">
        <v>2500</v>
      </c>
      <c r="H30" s="50">
        <v>3000</v>
      </c>
      <c r="I30" s="50">
        <v>4000</v>
      </c>
      <c r="J30" s="50">
        <v>5000</v>
      </c>
      <c r="K30" s="10">
        <v>6000</v>
      </c>
      <c r="L30" s="10">
        <v>7000</v>
      </c>
      <c r="M30" s="10">
        <v>8000</v>
      </c>
      <c r="N30" s="50">
        <f>SUM(B30:M30)</f>
        <v>37500</v>
      </c>
      <c r="O30" s="2"/>
      <c r="P30" s="2"/>
      <c r="Q30" s="2"/>
      <c r="R30" s="2"/>
    </row>
    <row r="31" spans="1:18" x14ac:dyDescent="0.25">
      <c r="A31" s="16" t="s">
        <v>22</v>
      </c>
      <c r="B31" s="10">
        <f>B7*Assumptions!$B$6</f>
        <v>0</v>
      </c>
      <c r="C31" s="10">
        <f>C7*Assumptions!$B$6</f>
        <v>0</v>
      </c>
      <c r="D31" s="10">
        <v>0</v>
      </c>
      <c r="E31" s="10">
        <v>0</v>
      </c>
      <c r="F31" s="10">
        <v>319.92</v>
      </c>
      <c r="G31" s="10">
        <v>383.904</v>
      </c>
      <c r="H31" s="50">
        <v>447.88800000000003</v>
      </c>
      <c r="I31" s="62">
        <v>511.87200000000001</v>
      </c>
      <c r="J31" s="50">
        <v>639.84</v>
      </c>
      <c r="K31" s="10">
        <v>767.80799999999999</v>
      </c>
      <c r="L31" s="10">
        <v>831.79200000000003</v>
      </c>
      <c r="M31" s="10">
        <v>959.76</v>
      </c>
      <c r="N31" s="50">
        <v>4862.7839999999997</v>
      </c>
      <c r="O31" s="58"/>
      <c r="P31" s="58"/>
      <c r="Q31" s="2"/>
      <c r="R31" s="2"/>
    </row>
    <row r="32" spans="1:18" x14ac:dyDescent="0.25">
      <c r="A32" s="17" t="s">
        <v>23</v>
      </c>
      <c r="B32" s="18">
        <f>B7*Assumptions!$B$8</f>
        <v>0</v>
      </c>
      <c r="C32" s="18">
        <f>C7*Assumptions!$B$8</f>
        <v>0</v>
      </c>
      <c r="D32" s="18">
        <f>D7*Assumptions!$B$8</f>
        <v>0</v>
      </c>
      <c r="E32" s="18">
        <f>E7*Assumptions!$B$8</f>
        <v>0</v>
      </c>
      <c r="F32" s="18">
        <f>F7*Assumptions!$B$8</f>
        <v>199.95000000000002</v>
      </c>
      <c r="G32" s="18">
        <f>G7*Assumptions!$B$8</f>
        <v>239.94</v>
      </c>
      <c r="H32" s="55">
        <f>H7*Assumptions!$B$8</f>
        <v>279.93</v>
      </c>
      <c r="I32" s="56">
        <f>I7*Assumptions!$B$8</f>
        <v>319.92</v>
      </c>
      <c r="J32" s="55">
        <f>J7*Assumptions!$B$8</f>
        <v>399.90000000000003</v>
      </c>
      <c r="K32" s="18">
        <f>K7*Assumptions!$B$8</f>
        <v>479.88</v>
      </c>
      <c r="L32" s="18">
        <f>L7*Assumptions!$B$8</f>
        <v>519.87</v>
      </c>
      <c r="M32" s="18">
        <v>599.85</v>
      </c>
      <c r="N32" s="55">
        <v>3039.24</v>
      </c>
      <c r="O32" s="3"/>
      <c r="P32" s="3"/>
      <c r="Q32" s="2"/>
      <c r="R32" s="2"/>
    </row>
    <row r="33" spans="1:18" x14ac:dyDescent="0.25">
      <c r="A33" s="19" t="s">
        <v>24</v>
      </c>
      <c r="B33" s="20">
        <f>B12*Assumptions!$B$4</f>
        <v>0</v>
      </c>
      <c r="C33" s="20">
        <f>C12*Assumptions!$B$4</f>
        <v>0</v>
      </c>
      <c r="D33" s="20">
        <f>D12*Assumptions!$B$4</f>
        <v>0</v>
      </c>
      <c r="E33" s="20">
        <f>E12*Assumptions!$B$4</f>
        <v>0</v>
      </c>
      <c r="F33" s="20">
        <v>4420</v>
      </c>
      <c r="G33" s="20">
        <v>5304</v>
      </c>
      <c r="H33" s="20">
        <v>6188</v>
      </c>
      <c r="I33" s="62">
        <v>7072</v>
      </c>
      <c r="J33" s="20">
        <v>8840</v>
      </c>
      <c r="K33" s="20">
        <v>10608</v>
      </c>
      <c r="L33" s="20">
        <v>11492</v>
      </c>
      <c r="M33" s="20">
        <v>13260</v>
      </c>
      <c r="N33" s="56">
        <v>67184</v>
      </c>
      <c r="O33" s="3"/>
      <c r="P33" s="3"/>
      <c r="Q33" s="2"/>
      <c r="R33" s="2"/>
    </row>
    <row r="34" spans="1:18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48"/>
      <c r="O34" s="2"/>
      <c r="P34" s="2"/>
      <c r="Q34" s="2"/>
      <c r="R34" s="2"/>
    </row>
    <row r="35" spans="1:18" x14ac:dyDescent="0.25">
      <c r="A35" s="31" t="s">
        <v>25</v>
      </c>
      <c r="B35" s="33">
        <f>SUM(B16:B21)+SUM(B24:B27)+SUM(B30:B33)</f>
        <v>2200</v>
      </c>
      <c r="C35" s="33">
        <f>SUM(C16:C21)+SUM(C24:C27)+SUM(C30:C33)</f>
        <v>1250</v>
      </c>
      <c r="D35" s="33">
        <f>SUM(D16:D21)+SUM(D24:D27)+SUM(D30:D33)</f>
        <v>7750</v>
      </c>
      <c r="E35" s="33">
        <f>SUM(E16:E21)+SUM(E24:E27)+SUM(E30:E33)</f>
        <v>4100</v>
      </c>
      <c r="F35" s="33">
        <f>SUM(F16:F21)+SUM(F24:F27)+SUM(F30:F33)</f>
        <v>9539.869999999999</v>
      </c>
      <c r="G35" s="33">
        <f>SUM(G16:G21)+SUM(G24:G27)+SUM(G30:G33)</f>
        <v>11027.844000000001</v>
      </c>
      <c r="H35" s="33">
        <f>SUM(H16:H21)+SUM(H24:H27)+SUM(H30:H33)</f>
        <v>12515.817999999999</v>
      </c>
      <c r="I35" s="33">
        <f>SUM(I16:I21)+SUM(I24:I27)+SUM(I30:I33)</f>
        <v>14503.792000000001</v>
      </c>
      <c r="J35" s="33">
        <f>SUM(J16:J21)+SUM(J24:J27)+SUM(J30:J33)</f>
        <v>17479.739999999998</v>
      </c>
      <c r="K35" s="33">
        <f>SUM(K16:K21)+SUM(K24:K27)+SUM(K30:K33)</f>
        <v>20455.688000000002</v>
      </c>
      <c r="L35" s="33">
        <f>SUM(L16:L21)+SUM(L24:L27)+SUM(L30:L33)</f>
        <v>22443.662</v>
      </c>
      <c r="M35" s="33">
        <f>SUM(M16:M21)+SUM(M24:M27)+SUM(M30:M33)</f>
        <v>25419.61</v>
      </c>
      <c r="N35" s="33">
        <f>SUM(B35:M35)</f>
        <v>148686.024</v>
      </c>
      <c r="O35" s="2"/>
      <c r="P35" s="2"/>
      <c r="Q35" s="2"/>
      <c r="R35" s="2"/>
    </row>
    <row r="36" spans="1:18" x14ac:dyDescent="0.25">
      <c r="A36" s="31" t="s">
        <v>26</v>
      </c>
      <c r="B36" s="33">
        <f>B7-B35</f>
        <v>-2200</v>
      </c>
      <c r="C36" s="33">
        <f>C7-C35</f>
        <v>-1250</v>
      </c>
      <c r="D36" s="33">
        <f>D7-D35</f>
        <v>-7750</v>
      </c>
      <c r="E36" s="33">
        <f>E7-E35</f>
        <v>-4100</v>
      </c>
      <c r="F36" s="33">
        <f>F7-F35</f>
        <v>457.63000000000102</v>
      </c>
      <c r="G36" s="33">
        <f>G7-G35</f>
        <v>969.15599999999904</v>
      </c>
      <c r="H36" s="33">
        <f>H7-H35</f>
        <v>1480.6820000000007</v>
      </c>
      <c r="I36" s="33">
        <f>I7-I35</f>
        <v>1492.2079999999987</v>
      </c>
      <c r="J36" s="33">
        <f>J7-J35</f>
        <v>2515.260000000002</v>
      </c>
      <c r="K36" s="33">
        <f>K7-K35</f>
        <v>3538.3119999999981</v>
      </c>
      <c r="L36" s="33">
        <f>L7-L35</f>
        <v>3549.8379999999997</v>
      </c>
      <c r="M36" s="33">
        <f>M7-M35</f>
        <v>4572.8899999999994</v>
      </c>
      <c r="N36" s="33">
        <f>SUM(B36:M36)</f>
        <v>3275.9759999999987</v>
      </c>
      <c r="O36" s="2"/>
      <c r="P36" s="2"/>
      <c r="Q36" s="2"/>
      <c r="R36" s="2"/>
    </row>
    <row r="37" spans="1:18" x14ac:dyDescent="0.25">
      <c r="A37" s="6"/>
      <c r="B37" s="5"/>
      <c r="C37" s="5"/>
      <c r="D37" s="5"/>
      <c r="E37" s="5"/>
      <c r="F37" s="5"/>
      <c r="G37" s="5"/>
      <c r="H37" s="5"/>
      <c r="I37" s="5"/>
      <c r="J37" s="21"/>
      <c r="K37" s="21"/>
      <c r="L37" s="21"/>
      <c r="M37" s="5"/>
      <c r="N37" s="48"/>
      <c r="O37" s="2"/>
      <c r="P37" s="2"/>
      <c r="Q37" s="2"/>
      <c r="R37" s="2"/>
    </row>
    <row r="38" spans="1:18" x14ac:dyDescent="0.25">
      <c r="A38" s="24" t="s">
        <v>27</v>
      </c>
      <c r="B38" s="24"/>
      <c r="C38" s="24"/>
      <c r="D38" s="24"/>
      <c r="E38" s="24"/>
      <c r="F38" s="24"/>
      <c r="G38" s="24"/>
      <c r="H38" s="24"/>
      <c r="I38" s="24"/>
      <c r="J38" s="30"/>
      <c r="K38" s="30"/>
      <c r="L38" s="30"/>
      <c r="M38" s="24"/>
      <c r="N38" s="24"/>
    </row>
    <row r="39" spans="1:18" x14ac:dyDescent="0.25">
      <c r="A39" s="5" t="s">
        <v>28</v>
      </c>
      <c r="B39" s="10">
        <f>B11*Assumptions!$B$4</f>
        <v>0</v>
      </c>
      <c r="C39" s="10">
        <f>C11*Assumptions!$B$4</f>
        <v>0</v>
      </c>
      <c r="D39" s="10">
        <f>D11*Assumptions!$B$4</f>
        <v>0</v>
      </c>
      <c r="E39" s="10">
        <f>E11*Assumptions!$B$4</f>
        <v>26520</v>
      </c>
      <c r="F39" s="10">
        <f>F11*Assumptions!$B$4</f>
        <v>0</v>
      </c>
      <c r="G39" s="10">
        <f>G11*Assumptions!$B$4</f>
        <v>0</v>
      </c>
      <c r="H39" s="10">
        <f>H11*Assumptions!$B$4</f>
        <v>26520</v>
      </c>
      <c r="I39" s="10">
        <f>I11*Assumptions!$B$4</f>
        <v>0</v>
      </c>
      <c r="J39" s="10">
        <f>J11*Assumptions!$B$4</f>
        <v>0</v>
      </c>
      <c r="K39" s="10">
        <f>K11*Assumptions!$B$4</f>
        <v>26520</v>
      </c>
      <c r="L39" s="10">
        <f>L11*Assumptions!$B$4</f>
        <v>0</v>
      </c>
      <c r="M39" s="10">
        <f>M11*Assumptions!$B$4</f>
        <v>0</v>
      </c>
      <c r="N39" s="10">
        <f>SUM(B39:M39)</f>
        <v>79560</v>
      </c>
    </row>
    <row r="40" spans="1:18" x14ac:dyDescent="0.25">
      <c r="A40" s="31" t="s">
        <v>29</v>
      </c>
      <c r="B40" s="33">
        <f>B8-(B35-B33)-B39</f>
        <v>97800</v>
      </c>
      <c r="C40" s="33">
        <f>B40+C8-(C35-C33)-C39</f>
        <v>96550</v>
      </c>
      <c r="D40" s="33">
        <f>C40+D8-(D35-D33)-D39</f>
        <v>88800</v>
      </c>
      <c r="E40" s="33">
        <f>D40+E8-(E35-E33)-E39</f>
        <v>58180</v>
      </c>
      <c r="F40" s="33">
        <f>E40+F8-(F35-F33)-F39</f>
        <v>63057.630000000005</v>
      </c>
      <c r="G40" s="33">
        <f>F40+G8-(G35-G33)-G39</f>
        <v>69330.786000000007</v>
      </c>
      <c r="H40" s="33">
        <f>G40+H8-(H35-H33)-H39</f>
        <v>50479.468000000008</v>
      </c>
      <c r="I40" s="33">
        <f>H40+I8-(I35-I33)-I39</f>
        <v>59043.676000000007</v>
      </c>
      <c r="J40" s="33">
        <f>I40+J8-(J35-J33)-J39</f>
        <v>70398.936000000016</v>
      </c>
      <c r="K40" s="33">
        <f>J40+K8-(K35-K33)-K39</f>
        <v>58025.248000000021</v>
      </c>
      <c r="L40" s="33">
        <f>K40+L8-(L35-L33)-L39</f>
        <v>73067.086000000025</v>
      </c>
      <c r="M40" s="33">
        <f>L40+M8-(M35-M33)-M39</f>
        <v>90899.976000000024</v>
      </c>
      <c r="N40" s="33">
        <f>M40</f>
        <v>90899.976000000024</v>
      </c>
    </row>
    <row r="41" spans="1:18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8" x14ac:dyDescent="0.25">
      <c r="A42" s="31" t="s">
        <v>30</v>
      </c>
      <c r="B42" s="33">
        <f>B7-B33</f>
        <v>0</v>
      </c>
      <c r="C42" s="33">
        <f>C7-C33</f>
        <v>0</v>
      </c>
      <c r="D42" s="33">
        <f>D7-D33</f>
        <v>0</v>
      </c>
      <c r="E42" s="33">
        <f>E7-E33</f>
        <v>0</v>
      </c>
      <c r="F42" s="33">
        <f>F7-F33</f>
        <v>5577.5</v>
      </c>
      <c r="G42" s="33">
        <f>G7-G33</f>
        <v>6693</v>
      </c>
      <c r="H42" s="33">
        <f>H7-H33</f>
        <v>7808.5</v>
      </c>
      <c r="I42" s="33">
        <f>I7-I33</f>
        <v>8924</v>
      </c>
      <c r="J42" s="33">
        <f>J7-J33</f>
        <v>11155</v>
      </c>
      <c r="K42" s="33">
        <f>K7-K33</f>
        <v>13386</v>
      </c>
      <c r="L42" s="33">
        <f>L7-L33</f>
        <v>14501.5</v>
      </c>
      <c r="M42" s="33">
        <f>M7-M33</f>
        <v>16732.5</v>
      </c>
      <c r="N42" s="33">
        <f>SUM(B42:M42)</f>
        <v>84778</v>
      </c>
    </row>
    <row r="43" spans="1:18" x14ac:dyDescent="0.25">
      <c r="A43" s="34" t="s">
        <v>31</v>
      </c>
      <c r="B43" s="37">
        <f>IFERROR(B42/B7,0)</f>
        <v>0</v>
      </c>
      <c r="C43" s="37">
        <f>IFERROR(C42/C7,0)</f>
        <v>0</v>
      </c>
      <c r="D43" s="37">
        <f>IFERROR(D42/D7,0)</f>
        <v>0</v>
      </c>
      <c r="E43" s="37">
        <f>IFERROR(E42/E7,0)</f>
        <v>0</v>
      </c>
      <c r="F43" s="37">
        <f>IFERROR(F42/F7,0)</f>
        <v>0.55788947236809205</v>
      </c>
      <c r="G43" s="37">
        <f>IFERROR(G42/G7,0)</f>
        <v>0.55788947236809205</v>
      </c>
      <c r="H43" s="37">
        <f>IFERROR(H42/H7,0)</f>
        <v>0.55788947236809205</v>
      </c>
      <c r="I43" s="37">
        <f>IFERROR(I42/I7,0)</f>
        <v>0.55788947236809205</v>
      </c>
      <c r="J43" s="37">
        <f>IFERROR(J42/J7,0)</f>
        <v>0.55788947236809205</v>
      </c>
      <c r="K43" s="37">
        <f>IFERROR(K42/K7,0)</f>
        <v>0.55788947236809205</v>
      </c>
      <c r="L43" s="37">
        <f>IFERROR(L42/L7,0)</f>
        <v>0.55788947236809205</v>
      </c>
      <c r="M43" s="37">
        <f>IFERROR(M42/M7,0)</f>
        <v>0.55788947236809205</v>
      </c>
      <c r="N43" s="37">
        <f>IFERROR(N42/N7,0)</f>
        <v>0.55788947236809205</v>
      </c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"/>
  <sheetViews>
    <sheetView workbookViewId="0"/>
  </sheetViews>
  <sheetFormatPr defaultRowHeight="15.75" x14ac:dyDescent="0.25"/>
  <cols>
    <col min="1" max="1" width="35" customWidth="1"/>
    <col min="2" max="2" width="48" customWidth="1"/>
  </cols>
  <sheetData>
    <row r="1" spans="1:2" x14ac:dyDescent="0.25">
      <c r="A1" s="42" t="s">
        <v>32</v>
      </c>
      <c r="B1" s="42" t="s">
        <v>33</v>
      </c>
    </row>
    <row r="2" spans="1:2" x14ac:dyDescent="0.25">
      <c r="A2" s="38"/>
      <c r="B2" s="38"/>
    </row>
    <row r="3" spans="1:2" x14ac:dyDescent="0.25">
      <c r="A3" s="39" t="s">
        <v>34</v>
      </c>
      <c r="B3" s="44">
        <v>39.99</v>
      </c>
    </row>
    <row r="4" spans="1:2" x14ac:dyDescent="0.25">
      <c r="A4" s="39" t="s">
        <v>35</v>
      </c>
      <c r="B4" s="44">
        <v>17.68</v>
      </c>
    </row>
    <row r="5" spans="1:2" x14ac:dyDescent="0.25">
      <c r="A5" s="39" t="s">
        <v>4</v>
      </c>
      <c r="B5" s="44">
        <v>100000</v>
      </c>
    </row>
    <row r="6" spans="1:2" x14ac:dyDescent="0.25">
      <c r="A6" s="39" t="s">
        <v>36</v>
      </c>
      <c r="B6" s="40">
        <v>3.2000000000000001E-2</v>
      </c>
    </row>
    <row r="7" spans="1:2" x14ac:dyDescent="0.25">
      <c r="A7" s="39" t="s">
        <v>37</v>
      </c>
      <c r="B7" s="44">
        <v>5.5</v>
      </c>
    </row>
    <row r="8" spans="1:2" x14ac:dyDescent="0.25">
      <c r="A8" s="39" t="s">
        <v>38</v>
      </c>
      <c r="B8" s="45">
        <v>0.02</v>
      </c>
    </row>
    <row r="9" spans="1:2" x14ac:dyDescent="0.25">
      <c r="A9" s="39" t="s">
        <v>39</v>
      </c>
      <c r="B9" s="46">
        <v>46419</v>
      </c>
    </row>
    <row r="10" spans="1:2" x14ac:dyDescent="0.25">
      <c r="A10" s="39" t="s">
        <v>40</v>
      </c>
      <c r="B10" s="41">
        <v>0</v>
      </c>
    </row>
    <row r="11" spans="1:2" x14ac:dyDescent="0.25">
      <c r="A11" s="38"/>
      <c r="B11" s="38"/>
    </row>
    <row r="12" spans="1:2" x14ac:dyDescent="0.25">
      <c r="A12" s="43" t="s">
        <v>41</v>
      </c>
      <c r="B12" s="43"/>
    </row>
    <row r="13" spans="1:2" x14ac:dyDescent="0.25">
      <c r="A13" s="38" t="s">
        <v>42</v>
      </c>
      <c r="B13" s="38" t="s">
        <v>43</v>
      </c>
    </row>
    <row r="14" spans="1:2" x14ac:dyDescent="0.25">
      <c r="A14" s="38" t="s">
        <v>44</v>
      </c>
      <c r="B14" s="38" t="s">
        <v>45</v>
      </c>
    </row>
    <row r="15" spans="1:2" x14ac:dyDescent="0.25">
      <c r="A15" s="38" t="s">
        <v>46</v>
      </c>
      <c r="B15" s="38" t="s">
        <v>47</v>
      </c>
    </row>
    <row r="16" spans="1:2" x14ac:dyDescent="0.25">
      <c r="A16" s="38" t="s">
        <v>48</v>
      </c>
      <c r="B16" s="3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Financial Model</vt:lpstr>
      <vt:lpstr>Assumptions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Heath Squier</cp:lastModifiedBy>
  <dcterms:created xsi:type="dcterms:W3CDTF">2026-10-02T16:49:30Z</dcterms:created>
  <dcterms:modified xsi:type="dcterms:W3CDTF">2026-10-02T16:51:44Z</dcterms:modified>
</cp:coreProperties>
</file>